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92- QĐ công khai thu chi NS Quý 2 năm 2026\"/>
    </mc:Choice>
  </mc:AlternateContent>
  <bookViews>
    <workbookView xWindow="240" yWindow="12" windowWidth="11400" windowHeight="6048"/>
  </bookViews>
  <sheets>
    <sheet name="Công khai Q1 26" sheetId="4" r:id="rId1"/>
  </sheets>
  <definedNames>
    <definedName name="_xlnm.Print_Titles" localSheetId="0">'Công khai Q1 26'!$12:$12</definedName>
  </definedNames>
  <calcPr calcId="162913"/>
</workbook>
</file>

<file path=xl/calcChain.xml><?xml version="1.0" encoding="utf-8"?>
<calcChain xmlns="http://schemas.openxmlformats.org/spreadsheetml/2006/main">
  <c r="E76" i="4" l="1"/>
  <c r="E77" i="4"/>
  <c r="E79" i="4"/>
  <c r="E80" i="4"/>
  <c r="E81" i="4"/>
  <c r="C75" i="4"/>
  <c r="D75" i="4"/>
  <c r="D80" i="4"/>
  <c r="D78" i="4"/>
  <c r="E78" i="4" s="1"/>
  <c r="D59" i="4"/>
  <c r="D58" i="4"/>
  <c r="D33" i="4"/>
  <c r="D32" i="4"/>
  <c r="D29" i="4"/>
  <c r="D28" i="4"/>
  <c r="D26" i="4"/>
  <c r="D25" i="4"/>
  <c r="D23" i="4"/>
  <c r="C58" i="4"/>
  <c r="C23" i="4"/>
  <c r="E23" i="4" l="1"/>
  <c r="E25" i="4"/>
  <c r="E28" i="4"/>
  <c r="E31" i="4"/>
  <c r="E32" i="4"/>
  <c r="E33" i="4"/>
  <c r="D60" i="4"/>
  <c r="D72" i="4"/>
  <c r="E69" i="4"/>
  <c r="E68" i="4"/>
  <c r="C60" i="4"/>
  <c r="C72" i="4"/>
  <c r="E59" i="4"/>
  <c r="E57" i="4"/>
  <c r="D21" i="4"/>
  <c r="D20" i="4" s="1"/>
  <c r="D19" i="4" s="1"/>
  <c r="F21" i="4"/>
  <c r="F20" i="4" s="1"/>
  <c r="F19" i="4" s="1"/>
  <c r="C22" i="4"/>
  <c r="C21" i="4" s="1"/>
  <c r="C20" i="4" s="1"/>
  <c r="C19" i="4" s="1"/>
  <c r="E66" i="4"/>
  <c r="E71" i="4"/>
  <c r="E73" i="4"/>
  <c r="E74" i="4"/>
  <c r="E70" i="4"/>
  <c r="E67" i="4"/>
  <c r="E65" i="4"/>
  <c r="E64" i="4"/>
  <c r="E63" i="4"/>
  <c r="E61" i="4"/>
  <c r="E16" i="4"/>
  <c r="E15" i="4"/>
  <c r="D15" i="4"/>
  <c r="C15" i="4"/>
  <c r="C56" i="4"/>
  <c r="E75" i="4" l="1"/>
  <c r="E58" i="4"/>
  <c r="D56" i="4"/>
  <c r="D55" i="4" s="1"/>
  <c r="H21" i="4"/>
  <c r="C55" i="4"/>
  <c r="C54" i="4" s="1"/>
  <c r="C42" i="4" s="1"/>
  <c r="C41" i="4" s="1"/>
  <c r="E56" i="4"/>
  <c r="E22" i="4"/>
  <c r="E21" i="4" s="1"/>
  <c r="E20" i="4" s="1"/>
  <c r="E19" i="4" s="1"/>
  <c r="E60" i="4"/>
  <c r="E72" i="4"/>
  <c r="E55" i="4" l="1"/>
  <c r="D54" i="4"/>
  <c r="E54" i="4" l="1"/>
  <c r="D42" i="4"/>
  <c r="E42" i="4" l="1"/>
  <c r="D41" i="4"/>
  <c r="E41" i="4" l="1"/>
</calcChain>
</file>

<file path=xl/sharedStrings.xml><?xml version="1.0" encoding="utf-8"?>
<sst xmlns="http://schemas.openxmlformats.org/spreadsheetml/2006/main" count="164" uniqueCount="113">
  <si>
    <t>STT</t>
  </si>
  <si>
    <t>A</t>
  </si>
  <si>
    <t>I</t>
  </si>
  <si>
    <t>II</t>
  </si>
  <si>
    <t>B</t>
  </si>
  <si>
    <t>Thủ trưởng đơn vị</t>
  </si>
  <si>
    <t>Chương: 422</t>
  </si>
  <si>
    <t>2</t>
  </si>
  <si>
    <t>Số thu phí, lệ phí</t>
  </si>
  <si>
    <t>Lệ phí</t>
  </si>
  <si>
    <t>Học phí</t>
  </si>
  <si>
    <t>a</t>
  </si>
  <si>
    <t>Nguồn ngân sách trong nước</t>
  </si>
  <si>
    <t>Chi sự nghiệp giáo dục, đào tạo và dạy nghề</t>
  </si>
  <si>
    <t>Nội dung</t>
  </si>
  <si>
    <t>Tổng số thu, chi, nộp ngân sách phí, lệ phí</t>
  </si>
  <si>
    <t>Phí</t>
  </si>
  <si>
    <t>Chi từ nguồn thu phí được để lại</t>
  </si>
  <si>
    <t>Chi sự nghiệp</t>
  </si>
  <si>
    <t>Số phí, lệ phí nộp ngân sách nhà nước</t>
  </si>
  <si>
    <t>Dự toán chi ngân sách nhà nước</t>
  </si>
  <si>
    <t>III</t>
  </si>
  <si>
    <t>b</t>
  </si>
  <si>
    <t>Chi quản lý hành chính</t>
  </si>
  <si>
    <t>Kinh phí thực hiện nhiệm vụ khoa học công nghệ</t>
  </si>
  <si>
    <t>Chi phí thuê mướn</t>
  </si>
  <si>
    <t>Khen thưởng</t>
  </si>
  <si>
    <t>Mua sắm</t>
  </si>
  <si>
    <t>Chi khác</t>
  </si>
  <si>
    <t>Chi sự nghiệp y tế, dân số và gia đình</t>
  </si>
  <si>
    <t>Chi bảo đảm xã hội</t>
  </si>
  <si>
    <t>Chi hoạt động kinh tế</t>
  </si>
  <si>
    <t>Chi sự nghiệp bảo vệ môi trường</t>
  </si>
  <si>
    <t>Chi sự nghiệp phát thanh, truyền hình, thông tấn</t>
  </si>
  <si>
    <t>Chi sự nghiệp thể dục thể thao</t>
  </si>
  <si>
    <t>Nguồn vốn viện trợ</t>
  </si>
  <si>
    <t>Chi sự nghiệp văn hóa thông tin</t>
  </si>
  <si>
    <t>Nguồn vay nợ nước ngoài</t>
  </si>
  <si>
    <t>Sửa chữa thường xuyên</t>
  </si>
  <si>
    <t>3.2</t>
  </si>
  <si>
    <t>1.1</t>
  </si>
  <si>
    <t>1.2</t>
  </si>
  <si>
    <t>2.1</t>
  </si>
  <si>
    <t>2.2</t>
  </si>
  <si>
    <t>2.3</t>
  </si>
  <si>
    <t>3.1</t>
  </si>
  <si>
    <t>4.1</t>
  </si>
  <si>
    <t>4.2</t>
  </si>
  <si>
    <t>5.1</t>
  </si>
  <si>
    <t>5.2</t>
  </si>
  <si>
    <t>6.1</t>
  </si>
  <si>
    <t>6.2</t>
  </si>
  <si>
    <t>7.1</t>
  </si>
  <si>
    <t>7.2</t>
  </si>
  <si>
    <t>8.1</t>
  </si>
  <si>
    <t>8.2</t>
  </si>
  <si>
    <t>9.1</t>
  </si>
  <si>
    <t>9.2</t>
  </si>
  <si>
    <t>10.1</t>
  </si>
  <si>
    <t>10.2</t>
  </si>
  <si>
    <t xml:space="preserve">Dịch vụ công cộng </t>
  </si>
  <si>
    <t xml:space="preserve">Vật tư văn phòng </t>
  </si>
  <si>
    <t xml:space="preserve">Thông tin, tuyên truyền liên lạc: </t>
  </si>
  <si>
    <t xml:space="preserve">Nhóm chi chuyên môn nghiệp vụ </t>
  </si>
  <si>
    <t xml:space="preserve">Nhóm chi mua sắm sửa chữa </t>
  </si>
  <si>
    <t xml:space="preserve"> CÔNG KHAI THỰC HIỆN DỰ TOÁN THU - CHI NGÂN SÁCH</t>
  </si>
  <si>
    <t>ĐV tính:  đồng</t>
  </si>
  <si>
    <t>Ước thực hiện/Dự toán năm (tỷ lệ %)</t>
  </si>
  <si>
    <t>Sửa chữa</t>
  </si>
  <si>
    <t>Chi mua vật tư văn phòng</t>
  </si>
  <si>
    <t>Dự toán năm 2026</t>
  </si>
  <si>
    <t>Kinh phí thực hiện chính sách theo Nghị định số 66/2025/NĐ-CP ngày 12/3/2025 của Chính phủ</t>
  </si>
  <si>
    <t>Chính sách giáo dục về người khuyết tật theo Thông tư liên tịch số 42/2013/TTLT-BGDĐT-BLĐTBXHBTC</t>
  </si>
  <si>
    <t>Chính sách miễn giảm học phí và hỗ trợ chi phí học tập, theo Nghị định 238/2025/NĐ-CP ngày 03/9/2025 của Chính phủ</t>
  </si>
  <si>
    <t>Chính sách cho giáo viên theo Nghị định 28/2012/NĐ-CP</t>
  </si>
  <si>
    <t>40% để lại thực hiện cải cách tiền lương 2026</t>
  </si>
  <si>
    <t xml:space="preserve">       Căn cứ Nghị định số 73/2026/NĐ-CP ngày 10 tháng 3 năm 2026 của Chính phủ quy định chi tiết thi hành một số điều của Luật Ngân sách Nhà nước;</t>
  </si>
  <si>
    <t xml:space="preserve">       Căn cứ Thông tư số 26/2026/TT-BTC ngày 25 tháng 3 năm 2026 của Bộ Tài chính quy định chi tiết và hướng dẫn thi hành một số điều của Nghị định 73/2026/NĐ-CP ngày 10 tháng 3 năm 2026 của Chính phủ quy định chi tiết và hướng dẫn thi hành một số điều của Luật ngân sách nhà nước;</t>
  </si>
  <si>
    <t>Kinh phí thường xuyên giao tự chủ</t>
  </si>
  <si>
    <t>Kinh phí thường xuyên không giao tự chủ</t>
  </si>
  <si>
    <t>Kinh phí giao thực hiện chế độ tự chủ</t>
  </si>
  <si>
    <t>Kinh phí không giao thực hiện chế độ tự chủ</t>
  </si>
  <si>
    <t>Chi sự nghiệp khoa học và công nghệ, đổi mới sáng tạo và chuyển đổi số</t>
  </si>
  <si>
    <t xml:space="preserve"> - Nhiệm vụ khoa học công nghệ, đổi mới sáng tạo cấp qua Qũy phát triển khoa học công nghệ</t>
  </si>
  <si>
    <t xml:space="preserve"> - Nhiệm vụ khoa học công nghệ, đổi mới sáng tạo không cấp qua Qũy phát triển khoa học công nghệ</t>
  </si>
  <si>
    <t>- Nhiệm vụ khoa học công nghệ, đổi mới sáng tạo</t>
  </si>
  <si>
    <t>- Nhiệm vụ chuyển đổi số</t>
  </si>
  <si>
    <t>Chi sự nghiệp giáo dục, đào tạo</t>
  </si>
  <si>
    <t>Chi sự nghiệp khoa học, công nghệ, đổi mới sáng tạo và chuyển đổi số</t>
  </si>
  <si>
    <t>Chi VPP phục vụ chuyên môn</t>
  </si>
  <si>
    <t>Nhóm chi lương, phụ cấp, đóng BHXH, BHYT, BHTN</t>
  </si>
  <si>
    <t>Tiền lương biên chế</t>
  </si>
  <si>
    <t>Các khoản đóng BHXH, BHYT, BHTN (BC)</t>
  </si>
  <si>
    <t>Phụ cấp theo lương (BC)</t>
  </si>
  <si>
    <t>Nhóm chi hoạt động chuyên môn nghiệp vụ</t>
  </si>
  <si>
    <t xml:space="preserve">Chi thừa giờ </t>
  </si>
  <si>
    <t xml:space="preserve">Phúc lợi tập thể </t>
  </si>
  <si>
    <t xml:space="preserve">Công tác phí </t>
  </si>
  <si>
    <t>Tiền công nhân viên hợp đồng và BHXH, BHYT, BHTN</t>
  </si>
  <si>
    <t>Mẫu biểu số 75</t>
  </si>
  <si>
    <t>TRƯỜNG THPT TRẦN KỲ PHONG</t>
  </si>
  <si>
    <t>QUÝ 2 NĂM 2026</t>
  </si>
  <si>
    <t>(Kèm theo Quyết định số 92/QĐ-TKP ngày 07/7/2026 của trường THPT Trần Kỳ Phong)</t>
  </si>
  <si>
    <t xml:space="preserve">       Trường THPT Trần Kỳ Phong công khai dự toán thu, chi ngân sách quý 2 năm 2026 như sau:</t>
  </si>
  <si>
    <t>Nguyễn Phiêu</t>
  </si>
  <si>
    <t>Bình Sơn, ngày 07 tháng 7 năm 2026</t>
  </si>
  <si>
    <t>Hội nghị</t>
  </si>
  <si>
    <t>Tiền làm việc ngoài giờ, trực lễ, tết…</t>
  </si>
  <si>
    <t>Ước thực hiện 6 tháng năm 2026</t>
  </si>
  <si>
    <t>Ước thực hiện 6 tháng  năm 2026 so với cùng kỳ năm trước (tỷ lệ %)</t>
  </si>
  <si>
    <t>Chi các khoản thanh toán khác cho cá nhân</t>
  </si>
  <si>
    <t>Kinh phí thi tốt nghiệp THPT năm 2026</t>
  </si>
  <si>
    <t>Kinh phí nâng cấp, cải tạo cơ sở vật chất năm 2025 chuyển sang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</si>
</sst>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0.0%"/>
  </numFmts>
  <fonts count="21" x14ac:knownFonts="1">
    <font>
      <sz val="11"/>
      <name val="Times New Roman"/>
    </font>
    <font>
      <sz val="11"/>
      <name val="Times New Roman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3"/>
      <name val="Times New Roman"/>
      <family val="1"/>
    </font>
    <font>
      <b/>
      <u/>
      <sz val="13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sz val="10"/>
      <color rgb="FF000000"/>
      <name val="Times New Roman"/>
      <family val="1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sz val="13"/>
      <color rgb="FF000000"/>
      <name val="Times New Roman"/>
      <family val="1"/>
    </font>
    <font>
      <b/>
      <i/>
      <sz val="13"/>
      <name val="Times New Roman"/>
      <family val="1"/>
    </font>
    <font>
      <b/>
      <i/>
      <sz val="13"/>
      <color indexed="8"/>
      <name val="Times New Roman"/>
      <family val="1"/>
    </font>
    <font>
      <b/>
      <i/>
      <sz val="13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49" fontId="12" fillId="0" borderId="0" xfId="0" applyNumberFormat="1" applyFont="1"/>
    <xf numFmtId="0" fontId="13" fillId="0" borderId="0" xfId="0" applyFont="1" applyAlignment="1">
      <alignment horizontal="center"/>
    </xf>
    <xf numFmtId="49" fontId="10" fillId="0" borderId="0" xfId="0" applyNumberFormat="1" applyFont="1" applyAlignment="1">
      <alignment horizontal="left"/>
    </xf>
    <xf numFmtId="165" fontId="4" fillId="0" borderId="0" xfId="0" applyNumberFormat="1" applyFont="1"/>
    <xf numFmtId="165" fontId="7" fillId="0" borderId="0" xfId="0" applyNumberFormat="1" applyFont="1"/>
    <xf numFmtId="0" fontId="3" fillId="0" borderId="0" xfId="0" applyFont="1"/>
    <xf numFmtId="0" fontId="8" fillId="0" borderId="0" xfId="0" applyFont="1"/>
    <xf numFmtId="0" fontId="11" fillId="0" borderId="0" xfId="0" applyFont="1" applyAlignment="1"/>
    <xf numFmtId="0" fontId="10" fillId="0" borderId="0" xfId="0" applyFont="1" applyAlignment="1"/>
    <xf numFmtId="165" fontId="2" fillId="0" borderId="0" xfId="0" applyNumberFormat="1" applyFont="1"/>
    <xf numFmtId="165" fontId="7" fillId="0" borderId="0" xfId="1" applyNumberFormat="1" applyFont="1"/>
    <xf numFmtId="165" fontId="8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wrapText="1"/>
    </xf>
    <xf numFmtId="0" fontId="15" fillId="2" borderId="3" xfId="0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right" wrapText="1"/>
    </xf>
    <xf numFmtId="0" fontId="10" fillId="0" borderId="4" xfId="0" applyFont="1" applyBorder="1" applyAlignment="1">
      <alignment horizontal="center"/>
    </xf>
    <xf numFmtId="0" fontId="15" fillId="2" borderId="4" xfId="0" applyFont="1" applyFill="1" applyBorder="1" applyAlignment="1">
      <alignment wrapText="1"/>
    </xf>
    <xf numFmtId="165" fontId="15" fillId="2" borderId="4" xfId="0" applyNumberFormat="1" applyFont="1" applyFill="1" applyBorder="1" applyAlignment="1">
      <alignment horizontal="right" wrapText="1"/>
    </xf>
    <xf numFmtId="9" fontId="15" fillId="2" borderId="4" xfId="0" applyNumberFormat="1" applyFont="1" applyFill="1" applyBorder="1" applyAlignment="1">
      <alignment horizontal="right" wrapText="1"/>
    </xf>
    <xf numFmtId="0" fontId="12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wrapText="1"/>
    </xf>
    <xf numFmtId="165" fontId="16" fillId="2" borderId="4" xfId="1" applyNumberFormat="1" applyFont="1" applyFill="1" applyBorder="1" applyAlignment="1">
      <alignment horizontal="right" wrapText="1"/>
    </xf>
    <xf numFmtId="9" fontId="16" fillId="2" borderId="4" xfId="0" applyNumberFormat="1" applyFont="1" applyFill="1" applyBorder="1" applyAlignment="1">
      <alignment horizontal="right" wrapText="1"/>
    </xf>
    <xf numFmtId="0" fontId="16" fillId="2" borderId="4" xfId="0" applyFont="1" applyFill="1" applyBorder="1" applyAlignment="1">
      <alignment horizontal="right" wrapText="1"/>
    </xf>
    <xf numFmtId="43" fontId="15" fillId="2" borderId="4" xfId="0" applyNumberFormat="1" applyFont="1" applyFill="1" applyBorder="1" applyAlignment="1">
      <alignment horizontal="right" wrapText="1"/>
    </xf>
    <xf numFmtId="0" fontId="17" fillId="3" borderId="4" xfId="0" applyFont="1" applyFill="1" applyBorder="1" applyAlignment="1">
      <alignment vertical="center" wrapText="1"/>
    </xf>
    <xf numFmtId="165" fontId="17" fillId="3" borderId="4" xfId="1" applyNumberFormat="1" applyFont="1" applyFill="1" applyBorder="1" applyAlignment="1">
      <alignment horizontal="right" vertical="center" wrapText="1"/>
    </xf>
    <xf numFmtId="165" fontId="16" fillId="2" borderId="4" xfId="0" applyNumberFormat="1" applyFont="1" applyFill="1" applyBorder="1" applyAlignment="1">
      <alignment horizontal="right" wrapText="1"/>
    </xf>
    <xf numFmtId="0" fontId="12" fillId="0" borderId="4" xfId="0" applyFont="1" applyBorder="1" applyAlignment="1">
      <alignment vertical="center"/>
    </xf>
    <xf numFmtId="165" fontId="12" fillId="2" borderId="4" xfId="0" applyNumberFormat="1" applyFont="1" applyFill="1" applyBorder="1" applyAlignment="1">
      <alignment horizontal="right" wrapText="1"/>
    </xf>
    <xf numFmtId="9" fontId="12" fillId="2" borderId="4" xfId="0" applyNumberFormat="1" applyFont="1" applyFill="1" applyBorder="1" applyAlignment="1">
      <alignment horizontal="right" wrapText="1"/>
    </xf>
    <xf numFmtId="0" fontId="15" fillId="2" borderId="4" xfId="0" applyFont="1" applyFill="1" applyBorder="1" applyAlignment="1">
      <alignment horizontal="right" wrapText="1"/>
    </xf>
    <xf numFmtId="3" fontId="15" fillId="2" borderId="4" xfId="0" applyNumberFormat="1" applyFont="1" applyFill="1" applyBorder="1" applyAlignment="1">
      <alignment horizontal="right" wrapText="1"/>
    </xf>
    <xf numFmtId="10" fontId="15" fillId="2" borderId="4" xfId="0" applyNumberFormat="1" applyFont="1" applyFill="1" applyBorder="1" applyAlignment="1">
      <alignment horizontal="right" wrapText="1"/>
    </xf>
    <xf numFmtId="3" fontId="16" fillId="2" borderId="4" xfId="0" applyNumberFormat="1" applyFont="1" applyFill="1" applyBorder="1" applyAlignment="1">
      <alignment horizontal="right" wrapText="1"/>
    </xf>
    <xf numFmtId="49" fontId="10" fillId="0" borderId="4" xfId="0" applyNumberFormat="1" applyFont="1" applyBorder="1" applyAlignment="1">
      <alignment wrapText="1"/>
    </xf>
    <xf numFmtId="164" fontId="12" fillId="0" borderId="4" xfId="1" applyNumberFormat="1" applyFont="1" applyBorder="1" applyAlignment="1"/>
    <xf numFmtId="9" fontId="12" fillId="0" borderId="4" xfId="0" applyNumberFormat="1" applyFont="1" applyBorder="1"/>
    <xf numFmtId="49" fontId="12" fillId="0" borderId="4" xfId="0" applyNumberFormat="1" applyFont="1" applyBorder="1"/>
    <xf numFmtId="9" fontId="10" fillId="0" borderId="4" xfId="0" applyNumberFormat="1" applyFont="1" applyBorder="1"/>
    <xf numFmtId="49" fontId="12" fillId="0" borderId="4" xfId="0" applyNumberFormat="1" applyFont="1" applyBorder="1" applyAlignment="1">
      <alignment wrapText="1"/>
    </xf>
    <xf numFmtId="164" fontId="18" fillId="0" borderId="4" xfId="1" applyNumberFormat="1" applyFont="1" applyBorder="1" applyAlignment="1"/>
    <xf numFmtId="49" fontId="12" fillId="0" borderId="4" xfId="0" applyNumberFormat="1" applyFont="1" applyBorder="1" applyAlignment="1">
      <alignment horizontal="left" wrapText="1"/>
    </xf>
    <xf numFmtId="165" fontId="18" fillId="0" borderId="4" xfId="1" applyNumberFormat="1" applyFont="1" applyBorder="1" applyAlignment="1"/>
    <xf numFmtId="49" fontId="12" fillId="0" borderId="4" xfId="0" quotePrefix="1" applyNumberFormat="1" applyFont="1" applyBorder="1"/>
    <xf numFmtId="0" fontId="15" fillId="2" borderId="4" xfId="0" applyFont="1" applyFill="1" applyBorder="1" applyAlignment="1">
      <alignment horizontal="center" wrapText="1"/>
    </xf>
    <xf numFmtId="165" fontId="10" fillId="0" borderId="4" xfId="1" applyNumberFormat="1" applyFont="1" applyBorder="1" applyAlignment="1"/>
    <xf numFmtId="10" fontId="10" fillId="0" borderId="4" xfId="1" applyNumberFormat="1" applyFont="1" applyBorder="1" applyAlignment="1"/>
    <xf numFmtId="0" fontId="19" fillId="2" borderId="4" xfId="0" applyFont="1" applyFill="1" applyBorder="1" applyAlignment="1">
      <alignment horizontal="center" wrapText="1"/>
    </xf>
    <xf numFmtId="0" fontId="19" fillId="2" borderId="4" xfId="0" applyFont="1" applyFill="1" applyBorder="1" applyAlignment="1">
      <alignment wrapText="1"/>
    </xf>
    <xf numFmtId="0" fontId="12" fillId="3" borderId="4" xfId="0" applyFont="1" applyFill="1" applyBorder="1" applyAlignment="1">
      <alignment horizontal="center" wrapText="1"/>
    </xf>
    <xf numFmtId="165" fontId="12" fillId="0" borderId="4" xfId="1" applyNumberFormat="1" applyFont="1" applyBorder="1"/>
    <xf numFmtId="3" fontId="12" fillId="0" borderId="4" xfId="0" applyNumberFormat="1" applyFont="1" applyBorder="1" applyAlignment="1">
      <alignment horizontal="right"/>
    </xf>
    <xf numFmtId="166" fontId="12" fillId="0" borderId="4" xfId="0" applyNumberFormat="1" applyFont="1" applyBorder="1"/>
    <xf numFmtId="3" fontId="12" fillId="0" borderId="4" xfId="0" applyNumberFormat="1" applyFont="1" applyBorder="1"/>
    <xf numFmtId="0" fontId="18" fillId="3" borderId="4" xfId="0" applyFont="1" applyFill="1" applyBorder="1" applyAlignment="1">
      <alignment horizontal="center" wrapText="1"/>
    </xf>
    <xf numFmtId="0" fontId="20" fillId="3" borderId="4" xfId="0" applyFont="1" applyFill="1" applyBorder="1" applyAlignment="1">
      <alignment vertical="center" wrapText="1"/>
    </xf>
    <xf numFmtId="165" fontId="18" fillId="0" borderId="4" xfId="1" applyNumberFormat="1" applyFont="1" applyBorder="1"/>
    <xf numFmtId="10" fontId="18" fillId="0" borderId="4" xfId="1" applyNumberFormat="1" applyFont="1" applyBorder="1"/>
    <xf numFmtId="10" fontId="18" fillId="0" borderId="4" xfId="0" applyNumberFormat="1" applyFont="1" applyBorder="1"/>
    <xf numFmtId="0" fontId="12" fillId="0" borderId="4" xfId="0" applyFont="1" applyBorder="1"/>
    <xf numFmtId="3" fontId="12" fillId="0" borderId="4" xfId="0" applyNumberFormat="1" applyFont="1" applyBorder="1" applyAlignment="1">
      <alignment wrapText="1"/>
    </xf>
    <xf numFmtId="0" fontId="18" fillId="0" borderId="4" xfId="0" applyFont="1" applyBorder="1" applyAlignment="1">
      <alignment horizontal="center"/>
    </xf>
    <xf numFmtId="0" fontId="18" fillId="0" borderId="4" xfId="0" applyFont="1" applyBorder="1"/>
    <xf numFmtId="49" fontId="12" fillId="0" borderId="4" xfId="0" applyNumberFormat="1" applyFont="1" applyBorder="1" applyAlignment="1">
      <alignment vertical="center"/>
    </xf>
    <xf numFmtId="165" fontId="12" fillId="0" borderId="4" xfId="1" applyNumberFormat="1" applyFont="1" applyBorder="1" applyAlignment="1">
      <alignment vertical="center"/>
    </xf>
    <xf numFmtId="49" fontId="10" fillId="0" borderId="4" xfId="0" applyNumberFormat="1" applyFont="1" applyBorder="1"/>
    <xf numFmtId="166" fontId="18" fillId="0" borderId="4" xfId="1" applyNumberFormat="1" applyFont="1" applyBorder="1" applyAlignment="1"/>
    <xf numFmtId="0" fontId="12" fillId="0" borderId="4" xfId="0" quotePrefix="1" applyFont="1" applyBorder="1" applyAlignment="1">
      <alignment wrapText="1"/>
    </xf>
    <xf numFmtId="165" fontId="12" fillId="0" borderId="6" xfId="1" applyNumberFormat="1" applyFont="1" applyBorder="1" applyAlignment="1"/>
    <xf numFmtId="0" fontId="12" fillId="0" borderId="7" xfId="0" applyFont="1" applyBorder="1" applyAlignment="1">
      <alignment horizontal="center"/>
    </xf>
    <xf numFmtId="0" fontId="12" fillId="0" borderId="7" xfId="0" quotePrefix="1" applyFont="1" applyBorder="1" applyAlignment="1">
      <alignment wrapText="1"/>
    </xf>
    <xf numFmtId="3" fontId="12" fillId="0" borderId="7" xfId="0" applyNumberFormat="1" applyFont="1" applyBorder="1"/>
    <xf numFmtId="165" fontId="12" fillId="0" borderId="9" xfId="1" applyNumberFormat="1" applyFont="1" applyBorder="1" applyAlignment="1"/>
    <xf numFmtId="0" fontId="10" fillId="0" borderId="7" xfId="0" applyFont="1" applyBorder="1" applyAlignment="1">
      <alignment horizontal="center"/>
    </xf>
    <xf numFmtId="49" fontId="10" fillId="0" borderId="7" xfId="0" applyNumberFormat="1" applyFont="1" applyBorder="1"/>
    <xf numFmtId="165" fontId="10" fillId="0" borderId="7" xfId="1" applyNumberFormat="1" applyFont="1" applyBorder="1" applyAlignment="1"/>
    <xf numFmtId="9" fontId="10" fillId="0" borderId="7" xfId="1" applyNumberFormat="1" applyFont="1" applyBorder="1" applyAlignment="1"/>
    <xf numFmtId="9" fontId="18" fillId="0" borderId="4" xfId="1" applyNumberFormat="1" applyFont="1" applyBorder="1" applyAlignment="1"/>
    <xf numFmtId="165" fontId="12" fillId="0" borderId="4" xfId="1" applyNumberFormat="1" applyFont="1" applyBorder="1" applyAlignment="1"/>
    <xf numFmtId="9" fontId="12" fillId="0" borderId="4" xfId="1" applyNumberFormat="1" applyFont="1" applyBorder="1" applyAlignment="1"/>
    <xf numFmtId="9" fontId="10" fillId="0" borderId="4" xfId="1" applyNumberFormat="1" applyFont="1" applyBorder="1" applyAlignment="1"/>
    <xf numFmtId="164" fontId="10" fillId="0" borderId="4" xfId="1" applyNumberFormat="1" applyFont="1" applyBorder="1" applyAlignment="1"/>
    <xf numFmtId="0" fontId="12" fillId="0" borderId="5" xfId="0" applyFont="1" applyBorder="1" applyAlignment="1">
      <alignment horizontal="center"/>
    </xf>
    <xf numFmtId="49" fontId="12" fillId="0" borderId="5" xfId="0" applyNumberFormat="1" applyFont="1" applyBorder="1"/>
    <xf numFmtId="164" fontId="12" fillId="0" borderId="5" xfId="1" applyNumberFormat="1" applyFont="1" applyBorder="1" applyAlignment="1"/>
    <xf numFmtId="9" fontId="12" fillId="0" borderId="5" xfId="0" applyNumberFormat="1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6" fillId="0" borderId="8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tabSelected="1" workbookViewId="0">
      <selection activeCell="H9" sqref="H9"/>
    </sheetView>
  </sheetViews>
  <sheetFormatPr defaultRowHeight="13.8" x14ac:dyDescent="0.25"/>
  <cols>
    <col min="1" max="1" width="5" customWidth="1"/>
    <col min="2" max="2" width="57.5546875" style="3" customWidth="1"/>
    <col min="3" max="4" width="20.109375" customWidth="1"/>
    <col min="5" max="5" width="19" customWidth="1"/>
    <col min="6" max="6" width="14.44140625" customWidth="1"/>
    <col min="8" max="8" width="18.109375" customWidth="1"/>
  </cols>
  <sheetData>
    <row r="1" spans="1:6" ht="16.8" x14ac:dyDescent="0.3">
      <c r="A1" s="102" t="s">
        <v>100</v>
      </c>
      <c r="B1" s="102"/>
      <c r="C1" s="18"/>
      <c r="D1" s="104" t="s">
        <v>99</v>
      </c>
      <c r="E1" s="104"/>
      <c r="F1" s="104"/>
    </row>
    <row r="2" spans="1:6" ht="16.8" x14ac:dyDescent="0.3">
      <c r="A2" s="102" t="s">
        <v>6</v>
      </c>
      <c r="B2" s="102"/>
      <c r="C2" s="17"/>
      <c r="D2" s="17"/>
      <c r="E2" s="17"/>
      <c r="F2" s="17"/>
    </row>
    <row r="3" spans="1:6" ht="16.8" x14ac:dyDescent="0.3">
      <c r="A3" s="9"/>
      <c r="B3" s="10"/>
      <c r="C3" s="9"/>
      <c r="D3" s="9"/>
    </row>
    <row r="4" spans="1:6" ht="16.8" x14ac:dyDescent="0.3">
      <c r="A4" s="103" t="s">
        <v>65</v>
      </c>
      <c r="B4" s="103"/>
      <c r="C4" s="103"/>
      <c r="D4" s="103"/>
      <c r="E4" s="103"/>
      <c r="F4" s="103"/>
    </row>
    <row r="5" spans="1:6" ht="16.8" x14ac:dyDescent="0.3">
      <c r="A5" s="103" t="s">
        <v>101</v>
      </c>
      <c r="B5" s="103"/>
      <c r="C5" s="103"/>
      <c r="D5" s="103"/>
      <c r="E5" s="103"/>
      <c r="F5" s="103"/>
    </row>
    <row r="6" spans="1:6" ht="16.8" x14ac:dyDescent="0.3">
      <c r="A6" s="105" t="s">
        <v>102</v>
      </c>
      <c r="B6" s="105"/>
      <c r="C6" s="105"/>
      <c r="D6" s="105"/>
      <c r="E6" s="105"/>
      <c r="F6" s="105"/>
    </row>
    <row r="7" spans="1:6" ht="16.8" x14ac:dyDescent="0.3">
      <c r="A7" s="11"/>
      <c r="B7" s="11"/>
      <c r="C7" s="11"/>
      <c r="D7" s="11"/>
      <c r="E7" s="11"/>
      <c r="F7" s="11"/>
    </row>
    <row r="8" spans="1:6" ht="36.75" customHeight="1" x14ac:dyDescent="0.25">
      <c r="A8" s="106" t="s">
        <v>76</v>
      </c>
      <c r="B8" s="106"/>
      <c r="C8" s="106"/>
      <c r="D8" s="106"/>
      <c r="E8" s="106"/>
      <c r="F8" s="106"/>
    </row>
    <row r="9" spans="1:6" ht="55.8" customHeight="1" x14ac:dyDescent="0.25">
      <c r="A9" s="106" t="s">
        <v>77</v>
      </c>
      <c r="B9" s="106"/>
      <c r="C9" s="106"/>
      <c r="D9" s="106"/>
      <c r="E9" s="106"/>
      <c r="F9" s="106"/>
    </row>
    <row r="10" spans="1:6" ht="16.8" x14ac:dyDescent="0.3">
      <c r="A10" s="107" t="s">
        <v>103</v>
      </c>
      <c r="B10" s="107"/>
      <c r="C10" s="107"/>
      <c r="D10" s="107"/>
      <c r="E10" s="107"/>
      <c r="F10" s="107"/>
    </row>
    <row r="11" spans="1:6" ht="16.8" x14ac:dyDescent="0.3">
      <c r="A11" s="9"/>
      <c r="B11" s="10"/>
      <c r="C11" s="9"/>
      <c r="D11" s="5"/>
      <c r="E11" s="108" t="s">
        <v>66</v>
      </c>
      <c r="F11" s="108"/>
    </row>
    <row r="12" spans="1:6" s="2" customFormat="1" ht="110.4" customHeight="1" x14ac:dyDescent="0.25">
      <c r="A12" s="22" t="s">
        <v>0</v>
      </c>
      <c r="B12" s="23" t="s">
        <v>14</v>
      </c>
      <c r="C12" s="22" t="s">
        <v>70</v>
      </c>
      <c r="D12" s="22" t="s">
        <v>108</v>
      </c>
      <c r="E12" s="22" t="s">
        <v>67</v>
      </c>
      <c r="F12" s="22" t="s">
        <v>109</v>
      </c>
    </row>
    <row r="13" spans="1:6" s="2" customFormat="1" ht="16.8" x14ac:dyDescent="0.25">
      <c r="A13" s="24">
        <v>1</v>
      </c>
      <c r="B13" s="25" t="s">
        <v>7</v>
      </c>
      <c r="C13" s="24">
        <v>3</v>
      </c>
      <c r="D13" s="24">
        <v>4</v>
      </c>
      <c r="E13" s="24">
        <v>5</v>
      </c>
      <c r="F13" s="24">
        <v>6</v>
      </c>
    </row>
    <row r="14" spans="1:6" s="1" customFormat="1" ht="16.05" customHeight="1" x14ac:dyDescent="0.3">
      <c r="A14" s="26" t="s">
        <v>1</v>
      </c>
      <c r="B14" s="27" t="s">
        <v>15</v>
      </c>
      <c r="C14" s="28"/>
      <c r="D14" s="28"/>
      <c r="E14" s="28"/>
      <c r="F14" s="29"/>
    </row>
    <row r="15" spans="1:6" ht="16.05" customHeight="1" x14ac:dyDescent="0.3">
      <c r="A15" s="30" t="s">
        <v>2</v>
      </c>
      <c r="B15" s="31" t="s">
        <v>8</v>
      </c>
      <c r="C15" s="32">
        <f>C16+C17+C18</f>
        <v>1626000000</v>
      </c>
      <c r="D15" s="32">
        <f>D16</f>
        <v>0</v>
      </c>
      <c r="E15" s="33">
        <f>E16</f>
        <v>0</v>
      </c>
      <c r="F15" s="33"/>
    </row>
    <row r="16" spans="1:6" ht="16.05" customHeight="1" x14ac:dyDescent="0.3">
      <c r="A16" s="34">
        <v>1</v>
      </c>
      <c r="B16" s="35" t="s">
        <v>10</v>
      </c>
      <c r="C16" s="36">
        <v>1626000000</v>
      </c>
      <c r="D16" s="36">
        <v>0</v>
      </c>
      <c r="E16" s="37">
        <f>D16/C16</f>
        <v>0</v>
      </c>
      <c r="F16" s="37"/>
    </row>
    <row r="17" spans="1:8" ht="16.05" customHeight="1" x14ac:dyDescent="0.3">
      <c r="A17" s="34">
        <v>2</v>
      </c>
      <c r="B17" s="35" t="s">
        <v>9</v>
      </c>
      <c r="C17" s="38"/>
      <c r="D17" s="38"/>
      <c r="E17" s="37"/>
      <c r="F17" s="37"/>
    </row>
    <row r="18" spans="1:8" ht="16.05" customHeight="1" x14ac:dyDescent="0.3">
      <c r="A18" s="34">
        <v>3</v>
      </c>
      <c r="B18" s="35" t="s">
        <v>16</v>
      </c>
      <c r="C18" s="38"/>
      <c r="D18" s="38"/>
      <c r="E18" s="37"/>
      <c r="F18" s="37"/>
    </row>
    <row r="19" spans="1:8" s="1" customFormat="1" ht="16.05" customHeight="1" x14ac:dyDescent="0.3">
      <c r="A19" s="30" t="s">
        <v>3</v>
      </c>
      <c r="B19" s="31" t="s">
        <v>17</v>
      </c>
      <c r="C19" s="32">
        <f>C20</f>
        <v>1626000000</v>
      </c>
      <c r="D19" s="32">
        <f>D20</f>
        <v>369440016</v>
      </c>
      <c r="E19" s="39">
        <f>E20</f>
        <v>2.3760852484770099</v>
      </c>
      <c r="F19" s="32">
        <f>F20</f>
        <v>0</v>
      </c>
    </row>
    <row r="20" spans="1:8" s="1" customFormat="1" ht="16.05" customHeight="1" x14ac:dyDescent="0.3">
      <c r="A20" s="30">
        <v>1</v>
      </c>
      <c r="B20" s="31" t="s">
        <v>18</v>
      </c>
      <c r="C20" s="32">
        <f>C21+C34</f>
        <v>1626000000</v>
      </c>
      <c r="D20" s="32">
        <f>D21+D34</f>
        <v>369440016</v>
      </c>
      <c r="E20" s="39">
        <f>E21+E34</f>
        <v>2.3760852484770099</v>
      </c>
      <c r="F20" s="32">
        <f>F21+F34</f>
        <v>0</v>
      </c>
    </row>
    <row r="21" spans="1:8" s="1" customFormat="1" ht="16.05" customHeight="1" x14ac:dyDescent="0.3">
      <c r="A21" s="30" t="s">
        <v>11</v>
      </c>
      <c r="B21" s="31" t="s">
        <v>78</v>
      </c>
      <c r="C21" s="32">
        <f>SUM(C22:C33)</f>
        <v>1626000000</v>
      </c>
      <c r="D21" s="32">
        <f>SUM(D22:D33)</f>
        <v>369440016</v>
      </c>
      <c r="E21" s="39">
        <f>SUM(E22:E33)</f>
        <v>2.3760852484770099</v>
      </c>
      <c r="F21" s="32">
        <f>SUM(F22:F33)</f>
        <v>0</v>
      </c>
      <c r="H21" s="19">
        <f>C15-C19</f>
        <v>0</v>
      </c>
    </row>
    <row r="22" spans="1:8" s="1" customFormat="1" ht="16.05" customHeight="1" x14ac:dyDescent="0.3">
      <c r="A22" s="30"/>
      <c r="B22" s="40" t="s">
        <v>75</v>
      </c>
      <c r="C22" s="41">
        <f>40%*C16</f>
        <v>650400000</v>
      </c>
      <c r="D22" s="32"/>
      <c r="E22" s="37">
        <f>D22/C22</f>
        <v>0</v>
      </c>
      <c r="F22" s="33"/>
    </row>
    <row r="23" spans="1:8" s="1" customFormat="1" ht="16.05" customHeight="1" x14ac:dyDescent="0.3">
      <c r="A23" s="30"/>
      <c r="B23" s="40" t="s">
        <v>98</v>
      </c>
      <c r="C23" s="41">
        <f>198720000+42724000</f>
        <v>241444000</v>
      </c>
      <c r="D23" s="42">
        <f>49680000+8010900+49680000+8010900</f>
        <v>115381800</v>
      </c>
      <c r="E23" s="37">
        <f t="shared" ref="E23:E33" si="0">D23/C23</f>
        <v>0.47788224184489986</v>
      </c>
      <c r="F23" s="33"/>
    </row>
    <row r="24" spans="1:8" s="1" customFormat="1" ht="16.05" customHeight="1" x14ac:dyDescent="0.3">
      <c r="A24" s="30"/>
      <c r="B24" s="40" t="s">
        <v>107</v>
      </c>
      <c r="C24" s="41">
        <v>120000000</v>
      </c>
      <c r="D24" s="42">
        <v>20800000</v>
      </c>
      <c r="E24" s="37"/>
      <c r="F24" s="33"/>
    </row>
    <row r="25" spans="1:8" s="1" customFormat="1" ht="16.05" customHeight="1" x14ac:dyDescent="0.3">
      <c r="A25" s="30"/>
      <c r="B25" s="43" t="s">
        <v>69</v>
      </c>
      <c r="C25" s="41">
        <v>69500000</v>
      </c>
      <c r="D25" s="42">
        <f>26812800+12375000</f>
        <v>39187800</v>
      </c>
      <c r="E25" s="37">
        <f t="shared" si="0"/>
        <v>0.56385323741007198</v>
      </c>
      <c r="F25" s="33"/>
    </row>
    <row r="26" spans="1:8" s="1" customFormat="1" ht="16.05" customHeight="1" x14ac:dyDescent="0.3">
      <c r="A26" s="30"/>
      <c r="B26" s="43" t="s">
        <v>62</v>
      </c>
      <c r="C26" s="41">
        <v>4000000</v>
      </c>
      <c r="D26" s="42">
        <f>5000000</f>
        <v>5000000</v>
      </c>
      <c r="E26" s="37"/>
      <c r="F26" s="33"/>
    </row>
    <row r="27" spans="1:8" s="1" customFormat="1" ht="16.05" customHeight="1" x14ac:dyDescent="0.3">
      <c r="A27" s="30"/>
      <c r="B27" s="43" t="s">
        <v>106</v>
      </c>
      <c r="C27" s="41">
        <v>30800000</v>
      </c>
      <c r="D27" s="42">
        <v>21360000</v>
      </c>
      <c r="E27" s="37"/>
      <c r="F27" s="33"/>
    </row>
    <row r="28" spans="1:8" s="1" customFormat="1" ht="16.05" customHeight="1" x14ac:dyDescent="0.3">
      <c r="A28" s="30"/>
      <c r="B28" s="43" t="s">
        <v>89</v>
      </c>
      <c r="C28" s="41">
        <v>59980000</v>
      </c>
      <c r="D28" s="42">
        <f>6000000+30960000</f>
        <v>36960000</v>
      </c>
      <c r="E28" s="37">
        <f t="shared" si="0"/>
        <v>0.61620540180060024</v>
      </c>
      <c r="F28" s="33"/>
    </row>
    <row r="29" spans="1:8" s="1" customFormat="1" ht="16.05" customHeight="1" x14ac:dyDescent="0.3">
      <c r="A29" s="30"/>
      <c r="B29" s="43" t="s">
        <v>25</v>
      </c>
      <c r="C29" s="41">
        <v>134000000</v>
      </c>
      <c r="D29" s="42">
        <f>6000000+25990000</f>
        <v>31990000</v>
      </c>
      <c r="E29" s="37"/>
      <c r="F29" s="33"/>
    </row>
    <row r="30" spans="1:8" s="1" customFormat="1" ht="16.05" customHeight="1" x14ac:dyDescent="0.3">
      <c r="A30" s="30"/>
      <c r="B30" s="43" t="s">
        <v>26</v>
      </c>
      <c r="C30" s="41">
        <v>20000000</v>
      </c>
      <c r="D30" s="42"/>
      <c r="E30" s="37"/>
      <c r="F30" s="33"/>
    </row>
    <row r="31" spans="1:8" s="1" customFormat="1" ht="16.05" customHeight="1" x14ac:dyDescent="0.3">
      <c r="A31" s="30"/>
      <c r="B31" s="43" t="s">
        <v>27</v>
      </c>
      <c r="C31" s="41">
        <v>42000000</v>
      </c>
      <c r="D31" s="42"/>
      <c r="E31" s="37">
        <f t="shared" si="0"/>
        <v>0</v>
      </c>
      <c r="F31" s="33"/>
    </row>
    <row r="32" spans="1:8" s="1" customFormat="1" ht="16.05" customHeight="1" x14ac:dyDescent="0.3">
      <c r="A32" s="30"/>
      <c r="B32" s="43" t="s">
        <v>68</v>
      </c>
      <c r="C32" s="41">
        <v>163876000</v>
      </c>
      <c r="D32" s="42">
        <f>72473416+3230000</f>
        <v>75703416</v>
      </c>
      <c r="E32" s="37">
        <f t="shared" si="0"/>
        <v>0.46195547853254898</v>
      </c>
      <c r="F32" s="33"/>
    </row>
    <row r="33" spans="1:8" s="4" customFormat="1" ht="16.05" customHeight="1" x14ac:dyDescent="0.3">
      <c r="A33" s="34"/>
      <c r="B33" s="43" t="s">
        <v>28</v>
      </c>
      <c r="C33" s="41">
        <v>90000000</v>
      </c>
      <c r="D33" s="44">
        <f>6400000+16657000</f>
        <v>23057000</v>
      </c>
      <c r="E33" s="37">
        <f t="shared" si="0"/>
        <v>0.25618888888888891</v>
      </c>
      <c r="F33" s="45"/>
      <c r="H33" s="13"/>
    </row>
    <row r="34" spans="1:8" s="1" customFormat="1" ht="16.05" customHeight="1" x14ac:dyDescent="0.3">
      <c r="A34" s="30" t="s">
        <v>22</v>
      </c>
      <c r="B34" s="31" t="s">
        <v>79</v>
      </c>
      <c r="C34" s="46">
        <v>0</v>
      </c>
      <c r="D34" s="46">
        <v>0</v>
      </c>
      <c r="E34" s="33"/>
      <c r="F34" s="33"/>
    </row>
    <row r="35" spans="1:8" s="1" customFormat="1" ht="16.05" customHeight="1" x14ac:dyDescent="0.3">
      <c r="A35" s="30">
        <v>2</v>
      </c>
      <c r="B35" s="31" t="s">
        <v>23</v>
      </c>
      <c r="C35" s="46"/>
      <c r="D35" s="46"/>
      <c r="E35" s="33"/>
      <c r="F35" s="33"/>
    </row>
    <row r="36" spans="1:8" s="15" customFormat="1" ht="16.05" customHeight="1" x14ac:dyDescent="0.3">
      <c r="A36" s="34" t="s">
        <v>11</v>
      </c>
      <c r="B36" s="35" t="s">
        <v>80</v>
      </c>
      <c r="C36" s="38"/>
      <c r="D36" s="38"/>
      <c r="E36" s="37"/>
      <c r="F36" s="37"/>
    </row>
    <row r="37" spans="1:8" s="15" customFormat="1" ht="16.05" customHeight="1" x14ac:dyDescent="0.3">
      <c r="A37" s="34" t="s">
        <v>22</v>
      </c>
      <c r="B37" s="35" t="s">
        <v>81</v>
      </c>
      <c r="C37" s="38"/>
      <c r="D37" s="38"/>
      <c r="E37" s="37"/>
      <c r="F37" s="37"/>
    </row>
    <row r="38" spans="1:8" s="1" customFormat="1" ht="16.05" customHeight="1" x14ac:dyDescent="0.3">
      <c r="A38" s="30" t="s">
        <v>21</v>
      </c>
      <c r="B38" s="31" t="s">
        <v>19</v>
      </c>
      <c r="C38" s="46"/>
      <c r="D38" s="46"/>
      <c r="E38" s="33"/>
      <c r="F38" s="37"/>
    </row>
    <row r="39" spans="1:8" s="1" customFormat="1" ht="16.05" customHeight="1" x14ac:dyDescent="0.3">
      <c r="A39" s="34">
        <v>1</v>
      </c>
      <c r="B39" s="35" t="s">
        <v>9</v>
      </c>
      <c r="C39" s="46"/>
      <c r="D39" s="46"/>
      <c r="E39" s="33"/>
      <c r="F39" s="37"/>
    </row>
    <row r="40" spans="1:8" s="1" customFormat="1" ht="16.05" customHeight="1" x14ac:dyDescent="0.3">
      <c r="A40" s="34">
        <v>2</v>
      </c>
      <c r="B40" s="35" t="s">
        <v>16</v>
      </c>
      <c r="C40" s="46"/>
      <c r="D40" s="46"/>
      <c r="E40" s="33"/>
      <c r="F40" s="37"/>
    </row>
    <row r="41" spans="1:8" s="1" customFormat="1" ht="16.05" customHeight="1" x14ac:dyDescent="0.3">
      <c r="A41" s="30" t="s">
        <v>4</v>
      </c>
      <c r="B41" s="31" t="s">
        <v>20</v>
      </c>
      <c r="C41" s="47">
        <f>C42+C103+C114</f>
        <v>28127869000</v>
      </c>
      <c r="D41" s="47">
        <f>D42+D103+D114</f>
        <v>13785005751</v>
      </c>
      <c r="E41" s="48">
        <f>D41/C41</f>
        <v>0.49008354493545175</v>
      </c>
      <c r="F41" s="48"/>
    </row>
    <row r="42" spans="1:8" s="1" customFormat="1" ht="16.05" customHeight="1" x14ac:dyDescent="0.3">
      <c r="A42" s="30" t="s">
        <v>2</v>
      </c>
      <c r="B42" s="31" t="s">
        <v>12</v>
      </c>
      <c r="C42" s="47">
        <f>C54</f>
        <v>28127869000</v>
      </c>
      <c r="D42" s="47">
        <f>D54</f>
        <v>13785005751</v>
      </c>
      <c r="E42" s="48">
        <f>D42/C42</f>
        <v>0.49008354493545175</v>
      </c>
      <c r="F42" s="48"/>
    </row>
    <row r="43" spans="1:8" s="1" customFormat="1" ht="16.05" customHeight="1" x14ac:dyDescent="0.3">
      <c r="A43" s="30">
        <v>1</v>
      </c>
      <c r="B43" s="31" t="s">
        <v>23</v>
      </c>
      <c r="C43" s="47"/>
      <c r="D43" s="47"/>
      <c r="E43" s="33"/>
      <c r="F43" s="33"/>
    </row>
    <row r="44" spans="1:8" s="1" customFormat="1" ht="16.05" customHeight="1" x14ac:dyDescent="0.3">
      <c r="A44" s="34" t="s">
        <v>40</v>
      </c>
      <c r="B44" s="35" t="s">
        <v>80</v>
      </c>
      <c r="C44" s="49"/>
      <c r="D44" s="49"/>
      <c r="E44" s="37"/>
      <c r="F44" s="37"/>
    </row>
    <row r="45" spans="1:8" s="1" customFormat="1" ht="16.05" customHeight="1" x14ac:dyDescent="0.3">
      <c r="A45" s="34" t="s">
        <v>41</v>
      </c>
      <c r="B45" s="35" t="s">
        <v>81</v>
      </c>
      <c r="C45" s="49"/>
      <c r="D45" s="49"/>
      <c r="E45" s="37"/>
      <c r="F45" s="37"/>
    </row>
    <row r="46" spans="1:8" s="1" customFormat="1" ht="31.2" customHeight="1" x14ac:dyDescent="0.3">
      <c r="A46" s="30">
        <v>2</v>
      </c>
      <c r="B46" s="50" t="s">
        <v>82</v>
      </c>
      <c r="C46" s="51"/>
      <c r="D46" s="51"/>
      <c r="E46" s="52"/>
      <c r="F46" s="52"/>
    </row>
    <row r="47" spans="1:8" s="1" customFormat="1" ht="16.05" customHeight="1" x14ac:dyDescent="0.3">
      <c r="A47" s="34" t="s">
        <v>42</v>
      </c>
      <c r="B47" s="53" t="s">
        <v>24</v>
      </c>
      <c r="C47" s="51"/>
      <c r="D47" s="51"/>
      <c r="E47" s="54"/>
      <c r="F47" s="54"/>
    </row>
    <row r="48" spans="1:8" s="1" customFormat="1" ht="31.2" customHeight="1" x14ac:dyDescent="0.3">
      <c r="A48" s="34"/>
      <c r="B48" s="55" t="s">
        <v>83</v>
      </c>
      <c r="C48" s="56"/>
      <c r="D48" s="56"/>
      <c r="E48" s="54"/>
      <c r="F48" s="54"/>
    </row>
    <row r="49" spans="1:8" s="1" customFormat="1" ht="33" customHeight="1" x14ac:dyDescent="0.3">
      <c r="A49" s="34"/>
      <c r="B49" s="57" t="s">
        <v>84</v>
      </c>
      <c r="C49" s="51"/>
      <c r="D49" s="51"/>
      <c r="E49" s="54"/>
      <c r="F49" s="54"/>
    </row>
    <row r="50" spans="1:8" s="1" customFormat="1" ht="16.05" customHeight="1" x14ac:dyDescent="0.3">
      <c r="A50" s="34" t="s">
        <v>43</v>
      </c>
      <c r="B50" s="57" t="s">
        <v>78</v>
      </c>
      <c r="C50" s="51"/>
      <c r="D50" s="51"/>
      <c r="E50" s="54"/>
      <c r="F50" s="54"/>
    </row>
    <row r="51" spans="1:8" s="1" customFormat="1" ht="16.05" customHeight="1" x14ac:dyDescent="0.3">
      <c r="A51" s="34" t="s">
        <v>44</v>
      </c>
      <c r="B51" s="53" t="s">
        <v>79</v>
      </c>
      <c r="C51" s="58"/>
      <c r="D51" s="56"/>
      <c r="E51" s="54"/>
      <c r="F51" s="54"/>
    </row>
    <row r="52" spans="1:8" s="1" customFormat="1" ht="16.05" customHeight="1" x14ac:dyDescent="0.3">
      <c r="A52" s="34"/>
      <c r="B52" s="59" t="s">
        <v>85</v>
      </c>
      <c r="C52" s="58"/>
      <c r="D52" s="56"/>
      <c r="E52" s="54"/>
      <c r="F52" s="54"/>
    </row>
    <row r="53" spans="1:8" s="1" customFormat="1" ht="16.05" customHeight="1" x14ac:dyDescent="0.3">
      <c r="A53" s="34"/>
      <c r="B53" s="59" t="s">
        <v>86</v>
      </c>
      <c r="C53" s="58"/>
      <c r="D53" s="56"/>
      <c r="E53" s="54"/>
      <c r="F53" s="54"/>
    </row>
    <row r="54" spans="1:8" s="1" customFormat="1" ht="16.05" customHeight="1" x14ac:dyDescent="0.3">
      <c r="A54" s="60">
        <v>3</v>
      </c>
      <c r="B54" s="31" t="s">
        <v>87</v>
      </c>
      <c r="C54" s="61">
        <f>C55+C75</f>
        <v>28127869000</v>
      </c>
      <c r="D54" s="61">
        <f>D55+D75</f>
        <v>13785005751</v>
      </c>
      <c r="E54" s="62">
        <f t="shared" ref="E54:E60" si="1">D54/C54</f>
        <v>0.49008354493545175</v>
      </c>
      <c r="F54" s="62"/>
    </row>
    <row r="55" spans="1:8" s="1" customFormat="1" ht="16.05" customHeight="1" x14ac:dyDescent="0.3">
      <c r="A55" s="60" t="s">
        <v>45</v>
      </c>
      <c r="B55" s="31" t="s">
        <v>78</v>
      </c>
      <c r="C55" s="61">
        <f>C56+C60+C72</f>
        <v>24618000000</v>
      </c>
      <c r="D55" s="61">
        <f>D56+D60+D72</f>
        <v>11693017751</v>
      </c>
      <c r="E55" s="62">
        <f t="shared" si="1"/>
        <v>0.47497837968153384</v>
      </c>
      <c r="F55" s="62"/>
      <c r="H55" s="19"/>
    </row>
    <row r="56" spans="1:8" s="16" customFormat="1" ht="16.05" customHeight="1" x14ac:dyDescent="0.3">
      <c r="A56" s="63"/>
      <c r="B56" s="64" t="s">
        <v>90</v>
      </c>
      <c r="C56" s="58">
        <f>SUM(C57:C59)</f>
        <v>21365000000</v>
      </c>
      <c r="D56" s="58">
        <f>SUM(D57:D59)</f>
        <v>10782179887</v>
      </c>
      <c r="E56" s="62">
        <f t="shared" si="1"/>
        <v>0.50466556924877137</v>
      </c>
      <c r="F56" s="62"/>
      <c r="H56" s="21"/>
    </row>
    <row r="57" spans="1:8" s="6" customFormat="1" ht="18" customHeight="1" x14ac:dyDescent="0.3">
      <c r="A57" s="65"/>
      <c r="B57" s="40" t="s">
        <v>91</v>
      </c>
      <c r="C57" s="66">
        <v>11916000000</v>
      </c>
      <c r="D57" s="67">
        <v>6005130768</v>
      </c>
      <c r="E57" s="68">
        <f t="shared" si="1"/>
        <v>0.50395525075528702</v>
      </c>
      <c r="F57" s="68"/>
    </row>
    <row r="58" spans="1:8" s="6" customFormat="1" ht="18" customHeight="1" x14ac:dyDescent="0.3">
      <c r="A58" s="65"/>
      <c r="B58" s="40" t="s">
        <v>93</v>
      </c>
      <c r="C58" s="66">
        <f>6280757000+42121000</f>
        <v>6322878000</v>
      </c>
      <c r="D58" s="69">
        <f>82836000+2808000+1792300910+15444000+1277961583+21060000</f>
        <v>3192410493</v>
      </c>
      <c r="E58" s="68">
        <f t="shared" si="1"/>
        <v>0.50489832209319874</v>
      </c>
      <c r="F58" s="68"/>
      <c r="H58" s="20"/>
    </row>
    <row r="59" spans="1:8" s="6" customFormat="1" ht="18" customHeight="1" x14ac:dyDescent="0.3">
      <c r="A59" s="65"/>
      <c r="B59" s="40" t="s">
        <v>92</v>
      </c>
      <c r="C59" s="66">
        <v>3126122000</v>
      </c>
      <c r="D59" s="69">
        <f>1289822139+221112366+73704121</f>
        <v>1584638626</v>
      </c>
      <c r="E59" s="68">
        <f t="shared" si="1"/>
        <v>0.50690236209591311</v>
      </c>
      <c r="F59" s="68"/>
    </row>
    <row r="60" spans="1:8" s="7" customFormat="1" ht="18" customHeight="1" x14ac:dyDescent="0.3">
      <c r="A60" s="70"/>
      <c r="B60" s="71" t="s">
        <v>94</v>
      </c>
      <c r="C60" s="72">
        <f>SUM(C61:C71)</f>
        <v>2272000000</v>
      </c>
      <c r="D60" s="72">
        <f>SUM(D61:D71)</f>
        <v>816633344</v>
      </c>
      <c r="E60" s="73">
        <f t="shared" si="1"/>
        <v>0.35943369014084509</v>
      </c>
      <c r="F60" s="74"/>
    </row>
    <row r="61" spans="1:8" s="6" customFormat="1" ht="16.05" customHeight="1" x14ac:dyDescent="0.3">
      <c r="A61" s="65"/>
      <c r="B61" s="75" t="s">
        <v>95</v>
      </c>
      <c r="C61" s="66">
        <v>60000000</v>
      </c>
      <c r="D61" s="69"/>
      <c r="E61" s="68">
        <f t="shared" ref="E61:E74" si="2">D61/C61</f>
        <v>0</v>
      </c>
      <c r="F61" s="68"/>
    </row>
    <row r="62" spans="1:8" s="6" customFormat="1" ht="16.05" customHeight="1" x14ac:dyDescent="0.3">
      <c r="A62" s="65"/>
      <c r="B62" s="75" t="s">
        <v>110</v>
      </c>
      <c r="C62" s="66"/>
      <c r="D62" s="69">
        <v>41769000</v>
      </c>
      <c r="E62" s="68"/>
      <c r="F62" s="68"/>
    </row>
    <row r="63" spans="1:8" s="6" customFormat="1" ht="16.05" customHeight="1" x14ac:dyDescent="0.3">
      <c r="A63" s="65"/>
      <c r="B63" s="75" t="s">
        <v>60</v>
      </c>
      <c r="C63" s="66">
        <v>156000000</v>
      </c>
      <c r="D63" s="69">
        <v>54241909</v>
      </c>
      <c r="E63" s="68">
        <f t="shared" si="2"/>
        <v>0.34770454487179486</v>
      </c>
      <c r="F63" s="68"/>
      <c r="H63" s="14"/>
    </row>
    <row r="64" spans="1:8" s="6" customFormat="1" ht="16.05" customHeight="1" x14ac:dyDescent="0.3">
      <c r="A64" s="34"/>
      <c r="B64" s="75" t="s">
        <v>61</v>
      </c>
      <c r="C64" s="66">
        <v>25088000</v>
      </c>
      <c r="D64" s="69">
        <v>28072800</v>
      </c>
      <c r="E64" s="68">
        <f t="shared" si="2"/>
        <v>1.1189732142857143</v>
      </c>
      <c r="F64" s="68"/>
    </row>
    <row r="65" spans="1:6" s="6" customFormat="1" ht="16.05" customHeight="1" x14ac:dyDescent="0.3">
      <c r="A65" s="34"/>
      <c r="B65" s="75" t="s">
        <v>62</v>
      </c>
      <c r="C65" s="66">
        <v>33200000</v>
      </c>
      <c r="D65" s="69">
        <v>6764375</v>
      </c>
      <c r="E65" s="68">
        <f t="shared" si="2"/>
        <v>0.20374623493975905</v>
      </c>
      <c r="F65" s="68"/>
    </row>
    <row r="66" spans="1:6" s="6" customFormat="1" ht="16.05" customHeight="1" x14ac:dyDescent="0.3">
      <c r="A66" s="34"/>
      <c r="B66" s="75" t="s">
        <v>96</v>
      </c>
      <c r="C66" s="66">
        <v>52800000</v>
      </c>
      <c r="D66" s="69">
        <v>24045000</v>
      </c>
      <c r="E66" s="68">
        <f t="shared" si="2"/>
        <v>0.45539772727272726</v>
      </c>
      <c r="F66" s="68"/>
    </row>
    <row r="67" spans="1:6" s="6" customFormat="1" ht="16.05" customHeight="1" x14ac:dyDescent="0.3">
      <c r="A67" s="34"/>
      <c r="B67" s="75" t="s">
        <v>97</v>
      </c>
      <c r="C67" s="66">
        <v>506800000</v>
      </c>
      <c r="D67" s="69">
        <v>287020000</v>
      </c>
      <c r="E67" s="68">
        <f t="shared" si="2"/>
        <v>0.56633780584056825</v>
      </c>
      <c r="F67" s="68"/>
    </row>
    <row r="68" spans="1:6" s="6" customFormat="1" ht="16.05" customHeight="1" x14ac:dyDescent="0.3">
      <c r="A68" s="34"/>
      <c r="B68" s="75" t="s">
        <v>63</v>
      </c>
      <c r="C68" s="66">
        <v>1017597000</v>
      </c>
      <c r="D68" s="69">
        <v>331016060</v>
      </c>
      <c r="E68" s="68">
        <f t="shared" si="2"/>
        <v>0.32529189846275097</v>
      </c>
      <c r="F68" s="68"/>
    </row>
    <row r="69" spans="1:6" s="6" customFormat="1" ht="16.05" customHeight="1" x14ac:dyDescent="0.3">
      <c r="A69" s="34"/>
      <c r="B69" s="75" t="s">
        <v>25</v>
      </c>
      <c r="C69" s="66">
        <v>99095000</v>
      </c>
      <c r="D69" s="69">
        <v>15753200</v>
      </c>
      <c r="E69" s="68">
        <f t="shared" si="2"/>
        <v>0.15897068469650336</v>
      </c>
      <c r="F69" s="68"/>
    </row>
    <row r="70" spans="1:6" s="6" customFormat="1" ht="16.05" customHeight="1" x14ac:dyDescent="0.3">
      <c r="A70" s="34"/>
      <c r="B70" s="53" t="s">
        <v>26</v>
      </c>
      <c r="C70" s="66">
        <v>276420000</v>
      </c>
      <c r="D70" s="76"/>
      <c r="E70" s="68">
        <f t="shared" si="2"/>
        <v>0</v>
      </c>
      <c r="F70" s="68"/>
    </row>
    <row r="71" spans="1:6" s="6" customFormat="1" ht="16.05" customHeight="1" x14ac:dyDescent="0.3">
      <c r="A71" s="34"/>
      <c r="B71" s="53" t="s">
        <v>28</v>
      </c>
      <c r="C71" s="66">
        <v>45000000</v>
      </c>
      <c r="D71" s="69">
        <v>27951000</v>
      </c>
      <c r="E71" s="68">
        <f>D71/C71</f>
        <v>0.62113333333333332</v>
      </c>
      <c r="F71" s="68"/>
    </row>
    <row r="72" spans="1:6" s="7" customFormat="1" ht="16.05" customHeight="1" x14ac:dyDescent="0.3">
      <c r="A72" s="77"/>
      <c r="B72" s="78" t="s">
        <v>64</v>
      </c>
      <c r="C72" s="72">
        <f>SUM(C73:C74)</f>
        <v>981000000</v>
      </c>
      <c r="D72" s="72">
        <f>SUM(D73:D74)</f>
        <v>94204520</v>
      </c>
      <c r="E72" s="73">
        <f>D72/C72</f>
        <v>9.6029072375127422E-2</v>
      </c>
      <c r="F72" s="73"/>
    </row>
    <row r="73" spans="1:6" s="6" customFormat="1" ht="16.05" customHeight="1" x14ac:dyDescent="0.3">
      <c r="A73" s="34"/>
      <c r="B73" s="79" t="s">
        <v>27</v>
      </c>
      <c r="C73" s="80">
        <v>324300000</v>
      </c>
      <c r="D73" s="69">
        <v>0</v>
      </c>
      <c r="E73" s="68">
        <f>D73/C73</f>
        <v>0</v>
      </c>
      <c r="F73" s="68"/>
    </row>
    <row r="74" spans="1:6" s="6" customFormat="1" ht="16.05" customHeight="1" x14ac:dyDescent="0.3">
      <c r="A74" s="34"/>
      <c r="B74" s="53" t="s">
        <v>38</v>
      </c>
      <c r="C74" s="66">
        <v>656700000</v>
      </c>
      <c r="D74" s="69">
        <v>94204520</v>
      </c>
      <c r="E74" s="68">
        <f t="shared" si="2"/>
        <v>0.14345137810263439</v>
      </c>
      <c r="F74" s="68"/>
    </row>
    <row r="75" spans="1:6" ht="16.05" customHeight="1" x14ac:dyDescent="0.3">
      <c r="A75" s="30" t="s">
        <v>39</v>
      </c>
      <c r="B75" s="81" t="s">
        <v>79</v>
      </c>
      <c r="C75" s="58">
        <f>SUM(C76:C81)</f>
        <v>3509869000</v>
      </c>
      <c r="D75" s="58">
        <f>SUM(D76:D81)</f>
        <v>2091988000</v>
      </c>
      <c r="E75" s="82">
        <f>D75/C75</f>
        <v>0.59603022221057256</v>
      </c>
      <c r="F75" s="82"/>
    </row>
    <row r="76" spans="1:6" ht="37.799999999999997" customHeight="1" x14ac:dyDescent="0.3">
      <c r="A76" s="34"/>
      <c r="B76" s="83" t="s">
        <v>71</v>
      </c>
      <c r="C76" s="69">
        <v>105000000</v>
      </c>
      <c r="D76" s="84"/>
      <c r="E76" s="82">
        <f t="shared" ref="E76:E81" si="3">D76/C76</f>
        <v>0</v>
      </c>
      <c r="F76" s="68"/>
    </row>
    <row r="77" spans="1:6" ht="39" customHeight="1" x14ac:dyDescent="0.3">
      <c r="A77" s="34"/>
      <c r="B77" s="83" t="s">
        <v>72</v>
      </c>
      <c r="C77" s="69">
        <v>70000000</v>
      </c>
      <c r="D77" s="84">
        <v>9360000</v>
      </c>
      <c r="E77" s="82">
        <f t="shared" si="3"/>
        <v>0.1337142857142857</v>
      </c>
      <c r="F77" s="68"/>
    </row>
    <row r="78" spans="1:6" ht="43.8" customHeight="1" x14ac:dyDescent="0.3">
      <c r="A78" s="34"/>
      <c r="B78" s="83" t="s">
        <v>73</v>
      </c>
      <c r="C78" s="69">
        <v>1000000000</v>
      </c>
      <c r="D78" s="84">
        <f>16500000+898300000</f>
        <v>914800000</v>
      </c>
      <c r="E78" s="82">
        <f t="shared" si="3"/>
        <v>0.91479999999999995</v>
      </c>
      <c r="F78" s="68"/>
    </row>
    <row r="79" spans="1:6" ht="19.95" customHeight="1" x14ac:dyDescent="0.3">
      <c r="A79" s="34"/>
      <c r="B79" s="83" t="s">
        <v>74</v>
      </c>
      <c r="C79" s="69">
        <v>400000000</v>
      </c>
      <c r="D79" s="84"/>
      <c r="E79" s="82">
        <f t="shared" si="3"/>
        <v>0</v>
      </c>
      <c r="F79" s="68"/>
    </row>
    <row r="80" spans="1:6" ht="19.95" customHeight="1" x14ac:dyDescent="0.3">
      <c r="A80" s="85"/>
      <c r="B80" s="86" t="s">
        <v>111</v>
      </c>
      <c r="C80" s="87">
        <v>134869000</v>
      </c>
      <c r="D80" s="88">
        <f>4500000+16910000+110600000</f>
        <v>132010000</v>
      </c>
      <c r="E80" s="82">
        <f t="shared" si="3"/>
        <v>0.97880165197339641</v>
      </c>
      <c r="F80" s="68"/>
    </row>
    <row r="81" spans="1:6" ht="33.6" customHeight="1" x14ac:dyDescent="0.3">
      <c r="A81" s="85"/>
      <c r="B81" s="86" t="s">
        <v>112</v>
      </c>
      <c r="C81" s="87">
        <v>1800000000</v>
      </c>
      <c r="D81" s="88">
        <v>1035818000</v>
      </c>
      <c r="E81" s="82">
        <f t="shared" si="3"/>
        <v>0.57545444444444449</v>
      </c>
      <c r="F81" s="68"/>
    </row>
    <row r="82" spans="1:6" s="1" customFormat="1" ht="16.05" customHeight="1" x14ac:dyDescent="0.3">
      <c r="A82" s="89">
        <v>4</v>
      </c>
      <c r="B82" s="90" t="s">
        <v>29</v>
      </c>
      <c r="C82" s="91"/>
      <c r="D82" s="91"/>
      <c r="E82" s="92"/>
      <c r="F82" s="54"/>
    </row>
    <row r="83" spans="1:6" ht="16.05" customHeight="1" x14ac:dyDescent="0.3">
      <c r="A83" s="34" t="s">
        <v>46</v>
      </c>
      <c r="B83" s="35" t="s">
        <v>78</v>
      </c>
      <c r="C83" s="58"/>
      <c r="D83" s="58"/>
      <c r="E83" s="93"/>
      <c r="F83" s="52"/>
    </row>
    <row r="84" spans="1:6" ht="16.05" customHeight="1" x14ac:dyDescent="0.3">
      <c r="A84" s="34" t="s">
        <v>47</v>
      </c>
      <c r="B84" s="53" t="s">
        <v>79</v>
      </c>
      <c r="C84" s="94"/>
      <c r="D84" s="94"/>
      <c r="E84" s="95"/>
      <c r="F84" s="52"/>
    </row>
    <row r="85" spans="1:6" s="1" customFormat="1" ht="16.05" customHeight="1" x14ac:dyDescent="0.3">
      <c r="A85" s="30">
        <v>5</v>
      </c>
      <c r="B85" s="81" t="s">
        <v>30</v>
      </c>
      <c r="C85" s="58"/>
      <c r="D85" s="58"/>
      <c r="E85" s="93"/>
      <c r="F85" s="54"/>
    </row>
    <row r="86" spans="1:6" ht="16.05" customHeight="1" x14ac:dyDescent="0.3">
      <c r="A86" s="34" t="s">
        <v>48</v>
      </c>
      <c r="B86" s="35" t="s">
        <v>78</v>
      </c>
      <c r="C86" s="94"/>
      <c r="D86" s="94"/>
      <c r="E86" s="95"/>
      <c r="F86" s="52"/>
    </row>
    <row r="87" spans="1:6" ht="16.05" customHeight="1" x14ac:dyDescent="0.3">
      <c r="A87" s="34" t="s">
        <v>49</v>
      </c>
      <c r="B87" s="53" t="s">
        <v>79</v>
      </c>
      <c r="C87" s="58"/>
      <c r="D87" s="58"/>
      <c r="E87" s="93"/>
      <c r="F87" s="52"/>
    </row>
    <row r="88" spans="1:6" s="1" customFormat="1" ht="16.05" customHeight="1" x14ac:dyDescent="0.3">
      <c r="A88" s="30">
        <v>6</v>
      </c>
      <c r="B88" s="81" t="s">
        <v>31</v>
      </c>
      <c r="C88" s="61"/>
      <c r="D88" s="61"/>
      <c r="E88" s="96"/>
      <c r="F88" s="54"/>
    </row>
    <row r="89" spans="1:6" ht="16.05" customHeight="1" x14ac:dyDescent="0.3">
      <c r="A89" s="34" t="s">
        <v>50</v>
      </c>
      <c r="B89" s="35" t="s">
        <v>78</v>
      </c>
      <c r="C89" s="94"/>
      <c r="D89" s="94"/>
      <c r="E89" s="95"/>
      <c r="F89" s="52"/>
    </row>
    <row r="90" spans="1:6" ht="16.05" customHeight="1" x14ac:dyDescent="0.3">
      <c r="A90" s="34" t="s">
        <v>51</v>
      </c>
      <c r="B90" s="53" t="s">
        <v>79</v>
      </c>
      <c r="C90" s="94"/>
      <c r="D90" s="94"/>
      <c r="E90" s="95"/>
      <c r="F90" s="52"/>
    </row>
    <row r="91" spans="1:6" s="1" customFormat="1" ht="16.05" customHeight="1" x14ac:dyDescent="0.3">
      <c r="A91" s="30">
        <v>7</v>
      </c>
      <c r="B91" s="81" t="s">
        <v>32</v>
      </c>
      <c r="C91" s="61"/>
      <c r="D91" s="61"/>
      <c r="E91" s="96"/>
      <c r="F91" s="54"/>
    </row>
    <row r="92" spans="1:6" ht="16.05" customHeight="1" x14ac:dyDescent="0.3">
      <c r="A92" s="34" t="s">
        <v>52</v>
      </c>
      <c r="B92" s="35" t="s">
        <v>78</v>
      </c>
      <c r="C92" s="58"/>
      <c r="D92" s="58"/>
      <c r="E92" s="52"/>
      <c r="F92" s="52"/>
    </row>
    <row r="93" spans="1:6" ht="16.05" customHeight="1" x14ac:dyDescent="0.3">
      <c r="A93" s="34" t="s">
        <v>53</v>
      </c>
      <c r="B93" s="53" t="s">
        <v>79</v>
      </c>
      <c r="C93" s="94"/>
      <c r="D93" s="94"/>
      <c r="E93" s="52"/>
      <c r="F93" s="52"/>
    </row>
    <row r="94" spans="1:6" s="1" customFormat="1" ht="16.05" customHeight="1" x14ac:dyDescent="0.3">
      <c r="A94" s="30">
        <v>8</v>
      </c>
      <c r="B94" s="81" t="s">
        <v>36</v>
      </c>
      <c r="C94" s="61"/>
      <c r="D94" s="61"/>
      <c r="E94" s="54"/>
      <c r="F94" s="54"/>
    </row>
    <row r="95" spans="1:6" ht="16.05" customHeight="1" x14ac:dyDescent="0.3">
      <c r="A95" s="34" t="s">
        <v>54</v>
      </c>
      <c r="B95" s="35" t="s">
        <v>78</v>
      </c>
      <c r="C95" s="58"/>
      <c r="D95" s="58"/>
      <c r="E95" s="52"/>
      <c r="F95" s="52"/>
    </row>
    <row r="96" spans="1:6" ht="16.05" customHeight="1" x14ac:dyDescent="0.3">
      <c r="A96" s="34" t="s">
        <v>55</v>
      </c>
      <c r="B96" s="53" t="s">
        <v>79</v>
      </c>
      <c r="C96" s="94"/>
      <c r="D96" s="94"/>
      <c r="E96" s="52"/>
      <c r="F96" s="52"/>
    </row>
    <row r="97" spans="1:6" s="1" customFormat="1" ht="16.05" customHeight="1" x14ac:dyDescent="0.3">
      <c r="A97" s="30">
        <v>9</v>
      </c>
      <c r="B97" s="81" t="s">
        <v>33</v>
      </c>
      <c r="C97" s="61"/>
      <c r="D97" s="61"/>
      <c r="E97" s="54"/>
      <c r="F97" s="54"/>
    </row>
    <row r="98" spans="1:6" ht="16.05" customHeight="1" x14ac:dyDescent="0.3">
      <c r="A98" s="34" t="s">
        <v>56</v>
      </c>
      <c r="B98" s="35" t="s">
        <v>78</v>
      </c>
      <c r="C98" s="94"/>
      <c r="D98" s="94"/>
      <c r="E98" s="52"/>
      <c r="F98" s="52"/>
    </row>
    <row r="99" spans="1:6" ht="16.05" customHeight="1" x14ac:dyDescent="0.3">
      <c r="A99" s="34" t="s">
        <v>57</v>
      </c>
      <c r="B99" s="53" t="s">
        <v>79</v>
      </c>
      <c r="C99" s="58"/>
      <c r="D99" s="58"/>
      <c r="E99" s="52"/>
      <c r="F99" s="52"/>
    </row>
    <row r="100" spans="1:6" s="1" customFormat="1" ht="16.05" customHeight="1" x14ac:dyDescent="0.3">
      <c r="A100" s="30">
        <v>10</v>
      </c>
      <c r="B100" s="81" t="s">
        <v>34</v>
      </c>
      <c r="C100" s="61"/>
      <c r="D100" s="61"/>
      <c r="E100" s="54"/>
      <c r="F100" s="54"/>
    </row>
    <row r="101" spans="1:6" ht="16.05" customHeight="1" x14ac:dyDescent="0.3">
      <c r="A101" s="34" t="s">
        <v>58</v>
      </c>
      <c r="B101" s="35" t="s">
        <v>78</v>
      </c>
      <c r="C101" s="94"/>
      <c r="D101" s="94"/>
      <c r="E101" s="52"/>
      <c r="F101" s="52"/>
    </row>
    <row r="102" spans="1:6" ht="16.05" customHeight="1" x14ac:dyDescent="0.3">
      <c r="A102" s="34" t="s">
        <v>59</v>
      </c>
      <c r="B102" s="53" t="s">
        <v>79</v>
      </c>
      <c r="C102" s="94"/>
      <c r="D102" s="94"/>
      <c r="E102" s="52"/>
      <c r="F102" s="52"/>
    </row>
    <row r="103" spans="1:6" ht="16.05" customHeight="1" x14ac:dyDescent="0.3">
      <c r="A103" s="30" t="s">
        <v>3</v>
      </c>
      <c r="B103" s="81" t="s">
        <v>35</v>
      </c>
      <c r="C103" s="58"/>
      <c r="D103" s="58"/>
      <c r="E103" s="54"/>
      <c r="F103" s="54"/>
    </row>
    <row r="104" spans="1:6" ht="16.05" customHeight="1" x14ac:dyDescent="0.3">
      <c r="A104" s="34">
        <v>1</v>
      </c>
      <c r="B104" s="53" t="s">
        <v>23</v>
      </c>
      <c r="C104" s="94"/>
      <c r="D104" s="94"/>
      <c r="E104" s="52"/>
      <c r="F104" s="52"/>
    </row>
    <row r="105" spans="1:6" ht="30" customHeight="1" x14ac:dyDescent="0.3">
      <c r="A105" s="34">
        <v>2</v>
      </c>
      <c r="B105" s="55" t="s">
        <v>88</v>
      </c>
      <c r="C105" s="94"/>
      <c r="D105" s="94"/>
      <c r="E105" s="52"/>
      <c r="F105" s="52"/>
    </row>
    <row r="106" spans="1:6" ht="16.05" customHeight="1" x14ac:dyDescent="0.3">
      <c r="A106" s="34">
        <v>3</v>
      </c>
      <c r="B106" s="35" t="s">
        <v>13</v>
      </c>
      <c r="C106" s="94"/>
      <c r="D106" s="94"/>
      <c r="E106" s="52"/>
      <c r="F106" s="52"/>
    </row>
    <row r="107" spans="1:6" ht="16.05" customHeight="1" x14ac:dyDescent="0.3">
      <c r="A107" s="34">
        <v>4</v>
      </c>
      <c r="B107" s="53" t="s">
        <v>29</v>
      </c>
      <c r="C107" s="94"/>
      <c r="D107" s="94"/>
      <c r="E107" s="52"/>
      <c r="F107" s="52"/>
    </row>
    <row r="108" spans="1:6" s="15" customFormat="1" ht="16.05" customHeight="1" x14ac:dyDescent="0.3">
      <c r="A108" s="34">
        <v>5</v>
      </c>
      <c r="B108" s="53" t="s">
        <v>30</v>
      </c>
      <c r="C108" s="61"/>
      <c r="D108" s="61"/>
      <c r="E108" s="52"/>
      <c r="F108" s="52"/>
    </row>
    <row r="109" spans="1:6" ht="16.05" customHeight="1" x14ac:dyDescent="0.3">
      <c r="A109" s="34">
        <v>6</v>
      </c>
      <c r="B109" s="53" t="s">
        <v>31</v>
      </c>
      <c r="C109" s="94"/>
      <c r="D109" s="94"/>
      <c r="E109" s="52"/>
      <c r="F109" s="52"/>
    </row>
    <row r="110" spans="1:6" ht="16.05" customHeight="1" x14ac:dyDescent="0.3">
      <c r="A110" s="34">
        <v>7</v>
      </c>
      <c r="B110" s="53" t="s">
        <v>32</v>
      </c>
      <c r="C110" s="94"/>
      <c r="D110" s="94"/>
      <c r="E110" s="52"/>
      <c r="F110" s="52"/>
    </row>
    <row r="111" spans="1:6" ht="16.05" customHeight="1" x14ac:dyDescent="0.3">
      <c r="A111" s="34">
        <v>8</v>
      </c>
      <c r="B111" s="53" t="s">
        <v>36</v>
      </c>
      <c r="C111" s="58"/>
      <c r="D111" s="58"/>
      <c r="E111" s="52"/>
      <c r="F111" s="93"/>
    </row>
    <row r="112" spans="1:6" ht="16.05" customHeight="1" x14ac:dyDescent="0.3">
      <c r="A112" s="34">
        <v>9</v>
      </c>
      <c r="B112" s="53" t="s">
        <v>33</v>
      </c>
      <c r="C112" s="94"/>
      <c r="D112" s="94"/>
      <c r="E112" s="52"/>
      <c r="F112" s="95"/>
    </row>
    <row r="113" spans="1:6" ht="16.05" customHeight="1" x14ac:dyDescent="0.3">
      <c r="A113" s="34">
        <v>10</v>
      </c>
      <c r="B113" s="53" t="s">
        <v>34</v>
      </c>
      <c r="C113" s="94"/>
      <c r="D113" s="94"/>
      <c r="E113" s="52"/>
      <c r="F113" s="95"/>
    </row>
    <row r="114" spans="1:6" ht="16.05" customHeight="1" x14ac:dyDescent="0.3">
      <c r="A114" s="30" t="s">
        <v>21</v>
      </c>
      <c r="B114" s="81" t="s">
        <v>37</v>
      </c>
      <c r="C114" s="61"/>
      <c r="D114" s="61"/>
      <c r="E114" s="54"/>
      <c r="F114" s="96"/>
    </row>
    <row r="115" spans="1:6" ht="16.05" customHeight="1" x14ac:dyDescent="0.3">
      <c r="A115" s="34">
        <v>1</v>
      </c>
      <c r="B115" s="53" t="s">
        <v>23</v>
      </c>
      <c r="C115" s="51"/>
      <c r="D115" s="51"/>
      <c r="E115" s="52"/>
      <c r="F115" s="95"/>
    </row>
    <row r="116" spans="1:6" ht="31.8" customHeight="1" x14ac:dyDescent="0.3">
      <c r="A116" s="34">
        <v>2</v>
      </c>
      <c r="B116" s="55" t="s">
        <v>88</v>
      </c>
      <c r="C116" s="51"/>
      <c r="D116" s="51"/>
      <c r="E116" s="52"/>
      <c r="F116" s="95"/>
    </row>
    <row r="117" spans="1:6" ht="16.05" customHeight="1" x14ac:dyDescent="0.3">
      <c r="A117" s="34">
        <v>3</v>
      </c>
      <c r="B117" s="35" t="s">
        <v>13</v>
      </c>
      <c r="C117" s="56"/>
      <c r="D117" s="56"/>
      <c r="E117" s="52"/>
      <c r="F117" s="52"/>
    </row>
    <row r="118" spans="1:6" ht="16.05" customHeight="1" x14ac:dyDescent="0.3">
      <c r="A118" s="34">
        <v>4</v>
      </c>
      <c r="B118" s="53" t="s">
        <v>29</v>
      </c>
      <c r="C118" s="51"/>
      <c r="D118" s="51"/>
      <c r="E118" s="52"/>
      <c r="F118" s="52"/>
    </row>
    <row r="119" spans="1:6" ht="16.05" customHeight="1" x14ac:dyDescent="0.3">
      <c r="A119" s="34">
        <v>5</v>
      </c>
      <c r="B119" s="53" t="s">
        <v>30</v>
      </c>
      <c r="C119" s="51"/>
      <c r="D119" s="51"/>
      <c r="E119" s="52"/>
      <c r="F119" s="52"/>
    </row>
    <row r="120" spans="1:6" ht="16.05" customHeight="1" x14ac:dyDescent="0.3">
      <c r="A120" s="34">
        <v>6</v>
      </c>
      <c r="B120" s="53" t="s">
        <v>31</v>
      </c>
      <c r="C120" s="51"/>
      <c r="D120" s="51"/>
      <c r="E120" s="52"/>
      <c r="F120" s="52"/>
    </row>
    <row r="121" spans="1:6" ht="16.05" customHeight="1" x14ac:dyDescent="0.3">
      <c r="A121" s="34">
        <v>7</v>
      </c>
      <c r="B121" s="53" t="s">
        <v>32</v>
      </c>
      <c r="C121" s="97"/>
      <c r="D121" s="97"/>
      <c r="E121" s="54"/>
      <c r="F121" s="54"/>
    </row>
    <row r="122" spans="1:6" ht="16.05" customHeight="1" x14ac:dyDescent="0.3">
      <c r="A122" s="34">
        <v>8</v>
      </c>
      <c r="B122" s="53" t="s">
        <v>36</v>
      </c>
      <c r="C122" s="51"/>
      <c r="D122" s="51"/>
      <c r="E122" s="52"/>
      <c r="F122" s="52"/>
    </row>
    <row r="123" spans="1:6" ht="16.05" customHeight="1" x14ac:dyDescent="0.3">
      <c r="A123" s="34">
        <v>9</v>
      </c>
      <c r="B123" s="53" t="s">
        <v>33</v>
      </c>
      <c r="C123" s="56"/>
      <c r="D123" s="56"/>
      <c r="E123" s="52"/>
      <c r="F123" s="52"/>
    </row>
    <row r="124" spans="1:6" ht="16.05" customHeight="1" x14ac:dyDescent="0.3">
      <c r="A124" s="98">
        <v>10</v>
      </c>
      <c r="B124" s="99" t="s">
        <v>34</v>
      </c>
      <c r="C124" s="100"/>
      <c r="D124" s="100"/>
      <c r="E124" s="101"/>
      <c r="F124" s="101"/>
    </row>
    <row r="125" spans="1:6" ht="16.8" x14ac:dyDescent="0.3">
      <c r="A125" s="9"/>
      <c r="B125" s="10"/>
      <c r="C125" s="105" t="s">
        <v>105</v>
      </c>
      <c r="D125" s="105"/>
      <c r="E125" s="105"/>
      <c r="F125" s="105"/>
    </row>
    <row r="126" spans="1:6" ht="16.8" x14ac:dyDescent="0.3">
      <c r="A126" s="9"/>
      <c r="B126" s="12"/>
      <c r="C126" s="103" t="s">
        <v>5</v>
      </c>
      <c r="D126" s="103"/>
      <c r="E126" s="103"/>
      <c r="F126" s="103"/>
    </row>
    <row r="127" spans="1:6" ht="16.8" x14ac:dyDescent="0.3">
      <c r="A127" s="9"/>
      <c r="B127" s="12"/>
      <c r="C127" s="8"/>
      <c r="D127" s="8"/>
      <c r="E127" s="8"/>
      <c r="F127" s="8"/>
    </row>
    <row r="128" spans="1:6" ht="16.8" x14ac:dyDescent="0.3">
      <c r="A128" s="9"/>
      <c r="B128" s="10"/>
      <c r="C128" s="9"/>
      <c r="D128" s="9"/>
      <c r="E128" s="9"/>
      <c r="F128" s="9"/>
    </row>
    <row r="129" spans="1:6" ht="16.8" x14ac:dyDescent="0.3">
      <c r="A129" s="9"/>
      <c r="B129" s="12"/>
      <c r="C129" s="103" t="s">
        <v>104</v>
      </c>
      <c r="D129" s="103"/>
      <c r="E129" s="103"/>
      <c r="F129" s="103"/>
    </row>
  </sheetData>
  <mergeCells count="13">
    <mergeCell ref="C126:F126"/>
    <mergeCell ref="C129:F129"/>
    <mergeCell ref="A6:F6"/>
    <mergeCell ref="A8:F8"/>
    <mergeCell ref="A9:F9"/>
    <mergeCell ref="A10:F10"/>
    <mergeCell ref="E11:F11"/>
    <mergeCell ref="C125:F125"/>
    <mergeCell ref="A1:B1"/>
    <mergeCell ref="A2:B2"/>
    <mergeCell ref="A4:F4"/>
    <mergeCell ref="A5:F5"/>
    <mergeCell ref="D1:F1"/>
  </mergeCells>
  <pageMargins left="0.63" right="0" top="0.74803149606299202" bottom="0.74803149606299202" header="0.31496062992126" footer="0.31496062992126"/>
  <pageSetup paperSize="9" scale="7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Công khai Q1 26</vt:lpstr>
      <vt:lpstr>'Công khai Q1 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TAICHINH</dc:creator>
  <cp:lastModifiedBy>ADMIN</cp:lastModifiedBy>
  <cp:lastPrinted>2026-07-09T01:15:20Z</cp:lastPrinted>
  <dcterms:created xsi:type="dcterms:W3CDTF">2007-11-07T04:36:14Z</dcterms:created>
  <dcterms:modified xsi:type="dcterms:W3CDTF">2026-07-09T01:15:23Z</dcterms:modified>
</cp:coreProperties>
</file>